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75" activeTab="0"/>
  </bookViews>
  <sheets>
    <sheet name="PLANILHA" sheetId="1" r:id="rId1"/>
    <sheet name="CRONOGRAMA" sheetId="2" r:id="rId2"/>
    <sheet name="BD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<sst xmlns="http://schemas.openxmlformats.org/spreadsheetml/2006/main" count="147" uniqueCount="124">
  <si>
    <t>ITEM</t>
  </si>
  <si>
    <t>DESCRIÇÃO</t>
  </si>
  <si>
    <t>PLANILHA ORÇAMENTÁRIA DE CUSTOS</t>
  </si>
  <si>
    <t>CÓDIGO</t>
  </si>
  <si>
    <t>DIRETA</t>
  </si>
  <si>
    <t>INDIRETA</t>
  </si>
  <si>
    <t>(    )</t>
  </si>
  <si>
    <t>LDI</t>
  </si>
  <si>
    <t>PREÇO TOTAL</t>
  </si>
  <si>
    <t xml:space="preserve">FORMA DE EXECUÇÃO: </t>
  </si>
  <si>
    <t>PREÇO UNITÁRIO S/ LDI</t>
  </si>
  <si>
    <t>PREÇO UNITÁRIO C/ LDI</t>
  </si>
  <si>
    <t>IIO-PLA-005</t>
  </si>
  <si>
    <t>TOTAL GERAL DA OBRA</t>
  </si>
  <si>
    <t>m2</t>
  </si>
  <si>
    <t>1.00</t>
  </si>
  <si>
    <t>unid.</t>
  </si>
  <si>
    <t>m3</t>
  </si>
  <si>
    <t>Regularização de sub leito com procton normal</t>
  </si>
  <si>
    <t>OBR-VIA-145</t>
  </si>
  <si>
    <t>OBR-VIA-160</t>
  </si>
  <si>
    <t>OBR-VIA-165</t>
  </si>
  <si>
    <t>OBR-VIA-435</t>
  </si>
  <si>
    <t>Ton x Km</t>
  </si>
  <si>
    <t>FOLHA Nº: 01/01</t>
  </si>
  <si>
    <t>(  X   )</t>
  </si>
  <si>
    <t>OBR-VIA-125</t>
  </si>
  <si>
    <t>QUANT.</t>
  </si>
  <si>
    <t>UNID.</t>
  </si>
  <si>
    <t>OBR-VIA-180</t>
  </si>
  <si>
    <t>TERRAPLENAGEM</t>
  </si>
  <si>
    <t>SERVIÇOS PRELIMENARES</t>
  </si>
  <si>
    <t>Sub-Total</t>
  </si>
  <si>
    <t>REGIÃO/MÊS DE REFERÊNCIA: SETOP NORTE - OUTUBRO /2018 C/ DESONERAÇÃO</t>
  </si>
  <si>
    <t xml:space="preserve">OBRA: PAVIMENTAÇÃO ASFÁLTICA EM VIAS URBANAS COM CBUQ </t>
  </si>
  <si>
    <t>PREFEITURA MUNICIPAL DE SÃO JOÃO DA PONTE</t>
  </si>
  <si>
    <t>ESTADO DE MINAS GERAIS</t>
  </si>
  <si>
    <t xml:space="preserve">CRONOGRAMA FÍSICO-FINANCEIRO </t>
  </si>
  <si>
    <t>[ X  ]</t>
  </si>
  <si>
    <t>GLOBAL</t>
  </si>
  <si>
    <t>[   ]</t>
  </si>
  <si>
    <t>INDIVIDUAL</t>
  </si>
  <si>
    <t xml:space="preserve">VALOR DA CONTRAPARTIDA: </t>
  </si>
  <si>
    <t>TIPO DE SERVIÇO: PAVIMENTAÇÃO ASFÁLTICA DE VIAS PÚBLICAS COM CBUQ</t>
  </si>
  <si>
    <t>VALOR TOTAL DA OBRA</t>
  </si>
  <si>
    <t>INÍCIO  DA  OBRA: APÓS LIBERAÇÃO DOS RECURSOS</t>
  </si>
  <si>
    <t>ÍTEM</t>
  </si>
  <si>
    <t>DISCRIMINAÇÃO</t>
  </si>
  <si>
    <t>PESO</t>
  </si>
  <si>
    <t>Vr. OBRAS</t>
  </si>
  <si>
    <t>MÊS  01</t>
  </si>
  <si>
    <t>MÊS 02</t>
  </si>
  <si>
    <t>MÊS 03</t>
  </si>
  <si>
    <t>MÊS 04</t>
  </si>
  <si>
    <t>%</t>
  </si>
  <si>
    <t>R$</t>
  </si>
  <si>
    <t>CONCED.</t>
  </si>
  <si>
    <t>PROPON.</t>
  </si>
  <si>
    <t>Serviços Preliminares</t>
  </si>
  <si>
    <t>TOTAL SIMPLES</t>
  </si>
  <si>
    <t>TOTAL ACUMULADO</t>
  </si>
  <si>
    <t>MOB-DES-020</t>
  </si>
  <si>
    <t>Obras até o valor de  1.000.000,00</t>
  </si>
  <si>
    <t>2.1</t>
  </si>
  <si>
    <t>2.2</t>
  </si>
  <si>
    <t>3.0</t>
  </si>
  <si>
    <t>3.1</t>
  </si>
  <si>
    <t>4.1</t>
  </si>
  <si>
    <t>3.2</t>
  </si>
  <si>
    <t>PINTURA DE LIGAÇÃO (EXECUÇÃO, INCLUINDO FORNECIMENTO E
TRANSPORTE DO MATERIAL BETUMINOSO)</t>
  </si>
  <si>
    <t>1.1</t>
  </si>
  <si>
    <t>4.0</t>
  </si>
  <si>
    <t>m</t>
  </si>
  <si>
    <t>BDI</t>
  </si>
  <si>
    <t>3.3</t>
  </si>
  <si>
    <t>AGENTE FINANCEIRO: GOVERNO DO ESTADO DE MINAS GERAIS</t>
  </si>
  <si>
    <t>AGENTE PROMOTOR: SECRETARIA DE GOVERNO DO ESTADO DE MINAS GERAIS - SEGOV</t>
  </si>
  <si>
    <t>2.0</t>
  </si>
  <si>
    <t>3.4</t>
  </si>
  <si>
    <t>VALOR DO ESTADO</t>
  </si>
  <si>
    <t>MOBILIZAÇÃO</t>
  </si>
  <si>
    <t>TOTAL PARCIAL DA OBRA</t>
  </si>
  <si>
    <t>Administração Central</t>
  </si>
  <si>
    <t>Lucro</t>
  </si>
  <si>
    <t>Despesas Financeiras</t>
  </si>
  <si>
    <t>ISS</t>
  </si>
  <si>
    <t>PIS</t>
  </si>
  <si>
    <t>CONFINS</t>
  </si>
  <si>
    <t>CPRB</t>
  </si>
  <si>
    <t>Tributos</t>
  </si>
  <si>
    <t>INSS</t>
  </si>
  <si>
    <t>AC</t>
  </si>
  <si>
    <t>L</t>
  </si>
  <si>
    <t>DF</t>
  </si>
  <si>
    <t>Seguros, Garantis e Risco</t>
  </si>
  <si>
    <t>S+G+R</t>
  </si>
  <si>
    <t>I</t>
  </si>
  <si>
    <t>BDI =( (1 + (AC+S+G+R))x(1+DF)x(1+L)) / ((1-(I+CPRB)))</t>
  </si>
  <si>
    <t>PS Engenharia e Perícia EIRELI</t>
  </si>
  <si>
    <t>CNPJ 27.239.941/0001-39</t>
  </si>
  <si>
    <t>RT Eng. Civil Paulo E. G. Santos</t>
  </si>
  <si>
    <t>CREA/MG 54.29/D</t>
  </si>
  <si>
    <t>Data: 19/03/2019</t>
  </si>
  <si>
    <t>PAVIMENTAÇÂO e DRENAGEM</t>
  </si>
  <si>
    <t>3.5</t>
  </si>
  <si>
    <t>PAVIMENTAÇÃO/DRENAGEM</t>
  </si>
  <si>
    <t>BASE DE SOLO SEM MISTURA, COMPACTADA NA ENERGIA DO PROCTOR INTERMEDIÁRIO (EXECUÇÃO, INCLUINDO ESCAVAÇÃO, CARGA, DESCARGA, ESPALHAMENTO, UMIDECIMENTO E COMPACTAÇÃO DO MATERIAL; EXCLUI AQUISIÇÃO E TRANSPORTE DO MATERIAL)</t>
  </si>
  <si>
    <t>RO-41368</t>
  </si>
  <si>
    <t>m3xKm</t>
  </si>
  <si>
    <t xml:space="preserve">TRANSPORTE DE CONCRETO BETUMINOSO USINADO A QUENTE. DISTÂNCIA MÉDIA DE TRANSPORTE &gt;=50,10KM (DENSIDADEDEMATERIAL SOLTO) </t>
  </si>
  <si>
    <t>IMPRIMAÇÃO (EXECUÇÃO, INCLUINDO FORNECIMENTO E TRANSPORTE DO MATERIAL BETUMINOSO)</t>
  </si>
  <si>
    <t>TRANSPORTE DE MATERIAL DE QUALQUER NATUREZA. DISTÂNCIA MÉDIA DE TRANSPORTE &gt;= 50,10 KM</t>
  </si>
  <si>
    <t>3.6</t>
  </si>
  <si>
    <t>3.7</t>
  </si>
  <si>
    <t>SARJETA TIPO 1 - 50 X 5 CM, I = 3 %, PADRÃO DEER-MG</t>
  </si>
  <si>
    <t>DRE-SAR-005</t>
  </si>
  <si>
    <t>FORNECIMENTO E COLOCAÇÃO DE PLACA DE OBRA EM CHAPA GALVANIZADA (3,00X1,50M)- EM CHAPA GALVANIZADA0,2 6A FIXADAS COM REBITES 540 E PARAFUSOS3/8,EMESTRUTURAMETÁLICAVIGAU2"ENRIJECIDACOMMETALON20X20,SUPORTEEM EUCALIPTO AUTOCLAVADO PINTADAS</t>
  </si>
  <si>
    <t>CONCRETOBETUMINOSOUSINADOAQUENTE(FAIXAC)(EXECUÇÃO,INCLUINDOUSINAGEM,APLICAÇÃO,ESPALHAMENTOECOMPACTAÇÃO,FORNECIMENTOETRANSPORTEDOSAGREGADOSEDOMATERIALBETUMINOSO;EXCLUIOTRANSPORTEDA USINA ATÉ A PISTA)</t>
  </si>
  <si>
    <t>data 28/03/2019</t>
  </si>
  <si>
    <t>LOCAL:  AV. Simão Campos e Av. Jovina Campos - SÃO JOÃO DA PONTE/MG.</t>
  </si>
  <si>
    <t>LOCALIZAÇÃO: AV.SIMÃO CAMPOS e AV. JOVINA CAMPOS, SEDE DO MUNICÍPIO DE  SÃO JOÃO DA PONTE/MG</t>
  </si>
  <si>
    <t>Pavimetação Av. Simão Campos e Av. Jovina Campos</t>
  </si>
  <si>
    <t xml:space="preserve">DATA: </t>
  </si>
  <si>
    <t xml:space="preserve">PRAZO DE EXECUÇÃO: </t>
  </si>
</sst>
</file>

<file path=xl/styles.xml><?xml version="1.0" encoding="utf-8"?>
<styleSheet xmlns="http://schemas.openxmlformats.org/spreadsheetml/2006/main">
  <numFmts count="5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#,##0.00;[Red]#,##0.00"/>
    <numFmt numFmtId="177" formatCode="#,##0.000000000"/>
    <numFmt numFmtId="178" formatCode="&quot;R$ &quot;#,##0.00"/>
    <numFmt numFmtId="179" formatCode="#,##0.0;[Red]#,##0.0"/>
    <numFmt numFmtId="180" formatCode="#,##0;[Red]#,##0"/>
    <numFmt numFmtId="181" formatCode="0.0%"/>
    <numFmt numFmtId="182" formatCode="#,##0.000;[Red]#,##0.000"/>
    <numFmt numFmtId="183" formatCode="#,##0.0000;[Red]#,##0.0000"/>
    <numFmt numFmtId="184" formatCode="0.000000"/>
    <numFmt numFmtId="185" formatCode="0.00000"/>
    <numFmt numFmtId="186" formatCode="0.0000"/>
    <numFmt numFmtId="187" formatCode="0.000"/>
    <numFmt numFmtId="188" formatCode="_(* #,##0.000_);_(* \(#,##0.000\);_(* &quot;-&quot;??_);_(@_)"/>
    <numFmt numFmtId="189" formatCode="_(* #,##0.0000_);_(* \(#,##0.0000\);_(* &quot;-&quot;??_);_(@_)"/>
    <numFmt numFmtId="190" formatCode="#,##0.0"/>
    <numFmt numFmtId="191" formatCode="#,##0.000"/>
    <numFmt numFmtId="192" formatCode="0.000%"/>
    <numFmt numFmtId="193" formatCode="0.0000%"/>
    <numFmt numFmtId="194" formatCode="0.00000%"/>
    <numFmt numFmtId="195" formatCode="0.000000%"/>
    <numFmt numFmtId="196" formatCode="0.0000000%"/>
    <numFmt numFmtId="197" formatCode="0.00000000%"/>
    <numFmt numFmtId="198" formatCode="0.000000000%"/>
    <numFmt numFmtId="199" formatCode="0.0000000000%"/>
    <numFmt numFmtId="200" formatCode="0.00000000000%"/>
    <numFmt numFmtId="201" formatCode="0.000000000000%"/>
    <numFmt numFmtId="202" formatCode="0.0000000000000%"/>
    <numFmt numFmtId="203" formatCode="0.00000000000000%"/>
    <numFmt numFmtId="204" formatCode="0.0000000000"/>
    <numFmt numFmtId="205" formatCode="0.00000000000"/>
    <numFmt numFmtId="206" formatCode="0.000000000000"/>
    <numFmt numFmtId="207" formatCode="0.0000000000000"/>
    <numFmt numFmtId="208" formatCode="0.00000000000000"/>
    <numFmt numFmtId="209" formatCode="0.000000000000000"/>
    <numFmt numFmtId="210" formatCode="0.0000000000000000"/>
    <numFmt numFmtId="211" formatCode="&quot;Ativado&quot;;&quot;Ativado&quot;;&quot;Desativado&quot;"/>
  </numFmts>
  <fonts count="46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0" fontId="0" fillId="0" borderId="10" xfId="51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2" fontId="8" fillId="0" borderId="10" xfId="62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/>
    </xf>
    <xf numFmtId="10" fontId="8" fillId="0" borderId="15" xfId="51" applyNumberFormat="1" applyFont="1" applyBorder="1" applyAlignment="1">
      <alignment horizontal="right" vertical="center" wrapText="1"/>
    </xf>
    <xf numFmtId="0" fontId="10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/>
    </xf>
    <xf numFmtId="4" fontId="8" fillId="0" borderId="15" xfId="0" applyNumberFormat="1" applyFont="1" applyBorder="1" applyAlignment="1">
      <alignment horizontal="right" vertical="center" wrapText="1"/>
    </xf>
    <xf numFmtId="4" fontId="10" fillId="0" borderId="15" xfId="0" applyNumberFormat="1" applyFont="1" applyBorder="1" applyAlignment="1">
      <alignment horizontal="right" vertical="center" wrapText="1"/>
    </xf>
    <xf numFmtId="171" fontId="10" fillId="34" borderId="15" xfId="62" applyFont="1" applyFill="1" applyBorder="1" applyAlignment="1">
      <alignment horizontal="center" vertical="center" wrapText="1"/>
    </xf>
    <xf numFmtId="181" fontId="8" fillId="0" borderId="10" xfId="51" applyNumberFormat="1" applyFont="1" applyBorder="1" applyAlignment="1">
      <alignment horizontal="right" vertical="center" wrapText="1"/>
    </xf>
    <xf numFmtId="171" fontId="0" fillId="0" borderId="10" xfId="62" applyFont="1" applyBorder="1" applyAlignment="1">
      <alignment/>
    </xf>
    <xf numFmtId="0" fontId="4" fillId="0" borderId="1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17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top"/>
    </xf>
    <xf numFmtId="0" fontId="10" fillId="0" borderId="26" xfId="0" applyFont="1" applyBorder="1" applyAlignment="1">
      <alignment horizontal="left" vertical="top"/>
    </xf>
    <xf numFmtId="0" fontId="10" fillId="0" borderId="27" xfId="0" applyFont="1" applyBorder="1" applyAlignment="1">
      <alignment horizontal="left" vertical="top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8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1" xfId="0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0" fillId="0" borderId="17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0" fillId="0" borderId="18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3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0</xdr:row>
      <xdr:rowOff>95250</xdr:rowOff>
    </xdr:from>
    <xdr:to>
      <xdr:col>7</xdr:col>
      <xdr:colOff>428625</xdr:colOff>
      <xdr:row>0</xdr:row>
      <xdr:rowOff>933450</xdr:rowOff>
    </xdr:to>
    <xdr:pic>
      <xdr:nvPicPr>
        <xdr:cNvPr id="1" name="Imagem 0" descr="Descrição: LOGO 2017-202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95250"/>
          <a:ext cx="6248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57150</xdr:rowOff>
    </xdr:from>
    <xdr:to>
      <xdr:col>15</xdr:col>
      <xdr:colOff>314325</xdr:colOff>
      <xdr:row>0</xdr:row>
      <xdr:rowOff>1209675</xdr:rowOff>
    </xdr:to>
    <xdr:pic>
      <xdr:nvPicPr>
        <xdr:cNvPr id="1" name="Imagem 0" descr="Descrição: LOGO 2017-202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7150"/>
          <a:ext cx="9629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400050</xdr:colOff>
      <xdr:row>0</xdr:row>
      <xdr:rowOff>828675</xdr:rowOff>
    </xdr:to>
    <xdr:pic>
      <xdr:nvPicPr>
        <xdr:cNvPr id="1" name="Imagem 0" descr="Descrição: LOGO 2017-202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0"/>
          <a:ext cx="50673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\Downloads\1%20-%20Mem&#243;ria%20de%20C&#225;lcul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. calc."/>
      <sheetName val="Relação de Ruas"/>
    </sheetNames>
    <sheetDataSet>
      <sheetData sheetId="0">
        <row r="11">
          <cell r="D1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"/>
  <sheetViews>
    <sheetView tabSelected="1" zoomScalePageLayoutView="0" workbookViewId="0" topLeftCell="A1">
      <selection activeCell="B25" sqref="B25:H25"/>
    </sheetView>
  </sheetViews>
  <sheetFormatPr defaultColWidth="9.140625" defaultRowHeight="12.75"/>
  <cols>
    <col min="1" max="1" width="9.140625" style="1" customWidth="1"/>
    <col min="2" max="2" width="5.28125" style="1" customWidth="1"/>
    <col min="3" max="3" width="12.421875" style="1" customWidth="1"/>
    <col min="4" max="4" width="54.140625" style="1" customWidth="1"/>
    <col min="5" max="5" width="9.140625" style="1" customWidth="1"/>
    <col min="6" max="6" width="12.28125" style="1" customWidth="1"/>
    <col min="7" max="8" width="11.00390625" style="1" bestFit="1" customWidth="1"/>
    <col min="9" max="9" width="12.140625" style="1" bestFit="1" customWidth="1"/>
    <col min="10" max="10" width="11.7109375" style="1" bestFit="1" customWidth="1"/>
    <col min="11" max="11" width="10.140625" style="1" bestFit="1" customWidth="1"/>
    <col min="12" max="12" width="9.140625" style="1" customWidth="1"/>
    <col min="13" max="13" width="10.140625" style="1" bestFit="1" customWidth="1"/>
    <col min="14" max="16384" width="9.140625" style="1" customWidth="1"/>
  </cols>
  <sheetData>
    <row r="1" spans="2:9" ht="78" customHeight="1">
      <c r="B1" s="58"/>
      <c r="C1" s="59"/>
      <c r="D1" s="59"/>
      <c r="E1" s="59"/>
      <c r="F1" s="59"/>
      <c r="G1" s="59"/>
      <c r="H1" s="59"/>
      <c r="I1" s="60"/>
    </row>
    <row r="2" spans="2:9" ht="20.25" customHeight="1" thickBot="1">
      <c r="B2" s="61" t="s">
        <v>2</v>
      </c>
      <c r="C2" s="62"/>
      <c r="D2" s="62"/>
      <c r="E2" s="62"/>
      <c r="F2" s="62"/>
      <c r="G2" s="62"/>
      <c r="H2" s="62"/>
      <c r="I2" s="63"/>
    </row>
    <row r="3" spans="2:9" ht="19.5" customHeight="1">
      <c r="B3" s="52" t="s">
        <v>35</v>
      </c>
      <c r="C3" s="53"/>
      <c r="D3" s="53"/>
      <c r="E3" s="53"/>
      <c r="F3" s="54"/>
      <c r="G3" s="55" t="s">
        <v>24</v>
      </c>
      <c r="H3" s="56"/>
      <c r="I3" s="57"/>
    </row>
    <row r="4" spans="2:9" ht="19.5" customHeight="1">
      <c r="B4" s="69" t="s">
        <v>34</v>
      </c>
      <c r="C4" s="70"/>
      <c r="D4" s="70"/>
      <c r="E4" s="70"/>
      <c r="F4" s="71"/>
      <c r="G4" s="72" t="s">
        <v>122</v>
      </c>
      <c r="H4" s="73"/>
      <c r="I4" s="74"/>
    </row>
    <row r="5" spans="2:9" ht="19.5" customHeight="1">
      <c r="B5" s="75" t="s">
        <v>119</v>
      </c>
      <c r="C5" s="76"/>
      <c r="D5" s="76"/>
      <c r="E5" s="77"/>
      <c r="F5" s="78" t="s">
        <v>9</v>
      </c>
      <c r="G5" s="79"/>
      <c r="H5" s="79"/>
      <c r="I5" s="80"/>
    </row>
    <row r="6" spans="2:9" ht="19.5" customHeight="1">
      <c r="B6" s="39" t="s">
        <v>33</v>
      </c>
      <c r="C6" s="40"/>
      <c r="D6" s="40"/>
      <c r="E6" s="41"/>
      <c r="F6" s="42" t="s">
        <v>6</v>
      </c>
      <c r="G6" s="44" t="s">
        <v>4</v>
      </c>
      <c r="H6" s="15" t="s">
        <v>25</v>
      </c>
      <c r="I6" s="30" t="s">
        <v>5</v>
      </c>
    </row>
    <row r="7" spans="2:9" ht="19.5" customHeight="1" thickBot="1">
      <c r="B7" s="49" t="s">
        <v>123</v>
      </c>
      <c r="C7" s="50"/>
      <c r="D7" s="50"/>
      <c r="E7" s="51"/>
      <c r="F7" s="43"/>
      <c r="G7" s="45"/>
      <c r="H7" s="16" t="s">
        <v>7</v>
      </c>
      <c r="I7" s="31">
        <f>+BDI!D13</f>
        <v>0.3048674201141581</v>
      </c>
    </row>
    <row r="8" spans="2:9" ht="45">
      <c r="B8" s="27" t="s">
        <v>0</v>
      </c>
      <c r="C8" s="13" t="s">
        <v>3</v>
      </c>
      <c r="D8" s="13" t="s">
        <v>1</v>
      </c>
      <c r="E8" s="13" t="s">
        <v>28</v>
      </c>
      <c r="F8" s="13" t="s">
        <v>27</v>
      </c>
      <c r="G8" s="17" t="s">
        <v>10</v>
      </c>
      <c r="H8" s="17" t="s">
        <v>11</v>
      </c>
      <c r="I8" s="32" t="s">
        <v>8</v>
      </c>
    </row>
    <row r="9" spans="2:9" ht="15">
      <c r="B9" s="28" t="s">
        <v>15</v>
      </c>
      <c r="C9" s="18"/>
      <c r="D9" s="17" t="s">
        <v>31</v>
      </c>
      <c r="E9" s="19"/>
      <c r="F9" s="20"/>
      <c r="G9" s="20"/>
      <c r="H9" s="21"/>
      <c r="I9" s="33"/>
    </row>
    <row r="10" spans="2:9" ht="99.75">
      <c r="B10" s="29" t="s">
        <v>70</v>
      </c>
      <c r="C10" s="22" t="s">
        <v>12</v>
      </c>
      <c r="D10" s="23" t="s">
        <v>116</v>
      </c>
      <c r="E10" s="19" t="s">
        <v>16</v>
      </c>
      <c r="F10" s="20">
        <f>'[1]mem. calc.'!$D$11</f>
        <v>1</v>
      </c>
      <c r="G10" s="20"/>
      <c r="H10" s="20">
        <f>G10*(1+$I$7)</f>
        <v>0</v>
      </c>
      <c r="I10" s="34">
        <f>ROUND((F10*H10),2)</f>
        <v>0</v>
      </c>
    </row>
    <row r="11" spans="2:9" ht="15">
      <c r="B11" s="29"/>
      <c r="C11" s="14"/>
      <c r="D11" s="24" t="s">
        <v>32</v>
      </c>
      <c r="E11" s="19"/>
      <c r="F11" s="20"/>
      <c r="G11" s="20"/>
      <c r="H11" s="20">
        <f>G11*(1+$I$7)</f>
        <v>0</v>
      </c>
      <c r="I11" s="35">
        <f>SUM(I10:I10)</f>
        <v>0</v>
      </c>
    </row>
    <row r="12" spans="2:9" ht="15">
      <c r="B12" s="28" t="s">
        <v>77</v>
      </c>
      <c r="C12" s="17"/>
      <c r="D12" s="17" t="s">
        <v>30</v>
      </c>
      <c r="E12" s="14"/>
      <c r="F12" s="20"/>
      <c r="G12" s="20"/>
      <c r="H12" s="20">
        <f>G12*(1+$I$7)</f>
        <v>0</v>
      </c>
      <c r="I12" s="34">
        <f>F12*H12</f>
        <v>0</v>
      </c>
    </row>
    <row r="13" spans="2:9" ht="28.5">
      <c r="B13" s="29" t="s">
        <v>63</v>
      </c>
      <c r="C13" s="14" t="s">
        <v>26</v>
      </c>
      <c r="D13" s="23" t="s">
        <v>18</v>
      </c>
      <c r="E13" s="14" t="s">
        <v>14</v>
      </c>
      <c r="F13" s="20">
        <v>9485</v>
      </c>
      <c r="G13" s="20"/>
      <c r="H13" s="20">
        <f>G13*(1+$I$7)</f>
        <v>0</v>
      </c>
      <c r="I13" s="34">
        <f>ROUND((F13*H13),2)</f>
        <v>0</v>
      </c>
    </row>
    <row r="14" spans="2:9" ht="85.5">
      <c r="B14" s="29" t="s">
        <v>64</v>
      </c>
      <c r="C14" s="14" t="s">
        <v>19</v>
      </c>
      <c r="D14" s="23" t="s">
        <v>106</v>
      </c>
      <c r="E14" s="19" t="s">
        <v>17</v>
      </c>
      <c r="F14" s="20">
        <f>+F13*0.2</f>
        <v>1897</v>
      </c>
      <c r="G14" s="20"/>
      <c r="H14" s="20">
        <f>G14*(1+$I$7)</f>
        <v>0</v>
      </c>
      <c r="I14" s="34">
        <f>ROUND((F14*H14),2)</f>
        <v>0</v>
      </c>
    </row>
    <row r="15" spans="2:9" ht="15">
      <c r="B15" s="29"/>
      <c r="C15" s="14"/>
      <c r="D15" s="24" t="s">
        <v>32</v>
      </c>
      <c r="E15" s="14"/>
      <c r="F15" s="20"/>
      <c r="G15" s="20"/>
      <c r="H15" s="20"/>
      <c r="I15" s="35">
        <f>SUM(I13:I14)</f>
        <v>0</v>
      </c>
    </row>
    <row r="16" spans="2:9" ht="15">
      <c r="B16" s="28" t="s">
        <v>65</v>
      </c>
      <c r="C16" s="17"/>
      <c r="D16" s="17" t="s">
        <v>103</v>
      </c>
      <c r="E16" s="14"/>
      <c r="F16" s="20"/>
      <c r="G16" s="20"/>
      <c r="H16" s="20"/>
      <c r="I16" s="34"/>
    </row>
    <row r="17" spans="2:9" ht="42.75">
      <c r="B17" s="29" t="s">
        <v>66</v>
      </c>
      <c r="C17" s="14" t="s">
        <v>20</v>
      </c>
      <c r="D17" s="23" t="s">
        <v>110</v>
      </c>
      <c r="E17" s="19" t="s">
        <v>14</v>
      </c>
      <c r="F17" s="20">
        <v>9055.01</v>
      </c>
      <c r="G17" s="20"/>
      <c r="H17" s="20">
        <f aca="true" t="shared" si="0" ref="H17:H22">G17*(1+$I$7)</f>
        <v>0</v>
      </c>
      <c r="I17" s="34">
        <f aca="true" t="shared" si="1" ref="I17:I22">ROUND((F17*H17),2)</f>
        <v>0</v>
      </c>
    </row>
    <row r="18" spans="2:9" ht="42.75">
      <c r="B18" s="29" t="s">
        <v>68</v>
      </c>
      <c r="C18" s="14" t="s">
        <v>21</v>
      </c>
      <c r="D18" s="23" t="s">
        <v>69</v>
      </c>
      <c r="E18" s="14" t="s">
        <v>14</v>
      </c>
      <c r="F18" s="20">
        <f>+F17</f>
        <v>9055.01</v>
      </c>
      <c r="G18" s="20"/>
      <c r="H18" s="20">
        <f t="shared" si="0"/>
        <v>0</v>
      </c>
      <c r="I18" s="34">
        <f t="shared" si="1"/>
        <v>0</v>
      </c>
    </row>
    <row r="19" spans="2:9" ht="85.5">
      <c r="B19" s="29" t="s">
        <v>74</v>
      </c>
      <c r="C19" s="25" t="s">
        <v>29</v>
      </c>
      <c r="D19" s="23" t="s">
        <v>117</v>
      </c>
      <c r="E19" s="14" t="s">
        <v>17</v>
      </c>
      <c r="F19" s="20">
        <f>+F18*0.03</f>
        <v>271.6503</v>
      </c>
      <c r="G19" s="26"/>
      <c r="H19" s="20">
        <f t="shared" si="0"/>
        <v>0</v>
      </c>
      <c r="I19" s="34">
        <f t="shared" si="1"/>
        <v>0</v>
      </c>
    </row>
    <row r="20" spans="2:9" ht="57">
      <c r="B20" s="29" t="s">
        <v>78</v>
      </c>
      <c r="C20" s="25" t="s">
        <v>107</v>
      </c>
      <c r="D20" s="23" t="s">
        <v>109</v>
      </c>
      <c r="E20" s="14" t="s">
        <v>108</v>
      </c>
      <c r="F20" s="20">
        <v>19830.45</v>
      </c>
      <c r="G20" s="26"/>
      <c r="H20" s="20">
        <f t="shared" si="0"/>
        <v>0</v>
      </c>
      <c r="I20" s="34">
        <f t="shared" si="1"/>
        <v>0</v>
      </c>
    </row>
    <row r="21" spans="2:9" ht="42.75">
      <c r="B21" s="29" t="s">
        <v>104</v>
      </c>
      <c r="C21" s="22" t="s">
        <v>22</v>
      </c>
      <c r="D21" s="23" t="s">
        <v>111</v>
      </c>
      <c r="E21" s="19" t="s">
        <v>23</v>
      </c>
      <c r="F21" s="20">
        <v>14902.28</v>
      </c>
      <c r="G21" s="20"/>
      <c r="H21" s="20">
        <f t="shared" si="0"/>
        <v>0</v>
      </c>
      <c r="I21" s="34">
        <f t="shared" si="1"/>
        <v>0</v>
      </c>
    </row>
    <row r="22" spans="2:9" ht="42.75">
      <c r="B22" s="29" t="s">
        <v>112</v>
      </c>
      <c r="C22" s="22" t="s">
        <v>22</v>
      </c>
      <c r="D22" s="23" t="s">
        <v>111</v>
      </c>
      <c r="E22" s="19" t="s">
        <v>23</v>
      </c>
      <c r="F22" s="20">
        <v>11415.75</v>
      </c>
      <c r="G22" s="20"/>
      <c r="H22" s="20">
        <f t="shared" si="0"/>
        <v>0</v>
      </c>
      <c r="I22" s="34">
        <f t="shared" si="1"/>
        <v>0</v>
      </c>
    </row>
    <row r="23" spans="2:9" ht="28.5">
      <c r="B23" s="29" t="s">
        <v>113</v>
      </c>
      <c r="C23" s="22" t="s">
        <v>115</v>
      </c>
      <c r="D23" s="23" t="s">
        <v>114</v>
      </c>
      <c r="E23" s="19" t="s">
        <v>72</v>
      </c>
      <c r="F23" s="20">
        <v>1433.3</v>
      </c>
      <c r="G23" s="20"/>
      <c r="H23" s="20">
        <f>G23*(1+$I$7)</f>
        <v>0</v>
      </c>
      <c r="I23" s="34">
        <f>ROUND((F23*H23),2)</f>
        <v>0</v>
      </c>
    </row>
    <row r="24" spans="2:9" ht="15">
      <c r="B24" s="29"/>
      <c r="C24" s="14"/>
      <c r="D24" s="24" t="s">
        <v>32</v>
      </c>
      <c r="E24" s="14"/>
      <c r="F24" s="20"/>
      <c r="G24" s="20"/>
      <c r="H24" s="20"/>
      <c r="I24" s="35">
        <f>SUM(I17:I23)</f>
        <v>0</v>
      </c>
    </row>
    <row r="25" spans="2:10" ht="15">
      <c r="B25" s="46" t="s">
        <v>81</v>
      </c>
      <c r="C25" s="47"/>
      <c r="D25" s="47"/>
      <c r="E25" s="47"/>
      <c r="F25" s="47"/>
      <c r="G25" s="47"/>
      <c r="H25" s="48"/>
      <c r="I25" s="35">
        <f>+I11+I15+I24</f>
        <v>0</v>
      </c>
      <c r="J25" s="5"/>
    </row>
    <row r="26" spans="2:10" ht="15">
      <c r="B26" s="28" t="s">
        <v>71</v>
      </c>
      <c r="C26" s="17"/>
      <c r="D26" s="17" t="s">
        <v>80</v>
      </c>
      <c r="E26" s="14"/>
      <c r="F26" s="20"/>
      <c r="G26" s="20"/>
      <c r="H26" s="20"/>
      <c r="I26" s="34"/>
      <c r="J26" s="5"/>
    </row>
    <row r="27" spans="2:10" ht="28.5">
      <c r="B27" s="29" t="s">
        <v>67</v>
      </c>
      <c r="C27" s="22" t="s">
        <v>61</v>
      </c>
      <c r="D27" s="23" t="s">
        <v>62</v>
      </c>
      <c r="E27" s="19" t="s">
        <v>54</v>
      </c>
      <c r="F27" s="37">
        <v>0.005</v>
      </c>
      <c r="G27" s="20">
        <f>+I25</f>
        <v>0</v>
      </c>
      <c r="H27" s="20">
        <f>+G27</f>
        <v>0</v>
      </c>
      <c r="I27" s="35">
        <f>ROUND((F27*H27),2)</f>
        <v>0</v>
      </c>
      <c r="J27" s="5"/>
    </row>
    <row r="28" spans="2:10" ht="15">
      <c r="B28" s="67" t="s">
        <v>13</v>
      </c>
      <c r="C28" s="68"/>
      <c r="D28" s="68"/>
      <c r="E28" s="68"/>
      <c r="F28" s="68"/>
      <c r="G28" s="68"/>
      <c r="H28" s="68"/>
      <c r="I28" s="36">
        <f>+I25+I27</f>
        <v>0</v>
      </c>
      <c r="J28" s="2"/>
    </row>
    <row r="29" spans="2:10" ht="65.25" customHeight="1" thickBot="1">
      <c r="B29" s="64"/>
      <c r="C29" s="65"/>
      <c r="D29" s="65"/>
      <c r="E29" s="65"/>
      <c r="F29" s="65"/>
      <c r="G29" s="65"/>
      <c r="H29" s="65"/>
      <c r="I29" s="66"/>
      <c r="J29" s="2"/>
    </row>
    <row r="30" spans="2:9" ht="14.25" customHeight="1">
      <c r="B30" s="3"/>
      <c r="C30" s="3"/>
      <c r="D30" s="3"/>
      <c r="E30" s="3"/>
      <c r="F30" s="3"/>
      <c r="G30" s="3"/>
      <c r="H30" s="3"/>
      <c r="I30" s="4"/>
    </row>
    <row r="31" ht="12.75" hidden="1"/>
  </sheetData>
  <sheetProtection/>
  <mergeCells count="15">
    <mergeCell ref="B1:I1"/>
    <mergeCell ref="B2:I2"/>
    <mergeCell ref="B29:I29"/>
    <mergeCell ref="B28:H28"/>
    <mergeCell ref="B4:F4"/>
    <mergeCell ref="G4:I4"/>
    <mergeCell ref="B5:E5"/>
    <mergeCell ref="F5:I5"/>
    <mergeCell ref="B6:E6"/>
    <mergeCell ref="F6:F7"/>
    <mergeCell ref="G6:G7"/>
    <mergeCell ref="B25:H25"/>
    <mergeCell ref="B7:E7"/>
    <mergeCell ref="B3:F3"/>
    <mergeCell ref="G3:I3"/>
  </mergeCells>
  <printOptions/>
  <pageMargins left="0.511811024" right="0.511811024" top="0.787401575" bottom="0.787401575" header="0.31496062" footer="0.31496062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24"/>
  <sheetViews>
    <sheetView zoomScalePageLayoutView="0" workbookViewId="0" topLeftCell="A10">
      <selection activeCell="P12" sqref="P12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25.28125" style="0" customWidth="1"/>
    <col min="4" max="4" width="6.7109375" style="0" customWidth="1"/>
    <col min="5" max="5" width="11.421875" style="0" bestFit="1" customWidth="1"/>
    <col min="6" max="6" width="10.421875" style="0" bestFit="1" customWidth="1"/>
    <col min="7" max="7" width="9.421875" style="0" bestFit="1" customWidth="1"/>
    <col min="8" max="8" width="6.00390625" style="0" customWidth="1"/>
    <col min="9" max="9" width="11.421875" style="0" bestFit="1" customWidth="1"/>
    <col min="10" max="10" width="10.421875" style="0" bestFit="1" customWidth="1"/>
    <col min="11" max="11" width="7.28125" style="0" customWidth="1"/>
    <col min="12" max="12" width="11.421875" style="0" customWidth="1"/>
    <col min="13" max="13" width="10.421875" style="0" bestFit="1" customWidth="1"/>
    <col min="14" max="14" width="6.7109375" style="0" customWidth="1"/>
    <col min="15" max="15" width="11.28125" style="0" bestFit="1" customWidth="1"/>
    <col min="16" max="16" width="12.00390625" style="0" bestFit="1" customWidth="1"/>
    <col min="17" max="17" width="5.8515625" style="0" bestFit="1" customWidth="1"/>
    <col min="18" max="18" width="10.7109375" style="0" customWidth="1"/>
    <col min="19" max="19" width="19.57421875" style="0" bestFit="1" customWidth="1"/>
    <col min="20" max="20" width="11.7109375" style="6" bestFit="1" customWidth="1"/>
    <col min="21" max="21" width="13.140625" style="0" bestFit="1" customWidth="1"/>
  </cols>
  <sheetData>
    <row r="1" spans="2:17" ht="112.5" customHeight="1"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2:20" ht="15.75">
      <c r="B2" s="84" t="s">
        <v>35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T2"/>
    </row>
    <row r="3" spans="2:20" ht="12.75">
      <c r="B3" s="85" t="s">
        <v>36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T3"/>
    </row>
    <row r="7" spans="2:17" ht="12.75">
      <c r="B7" s="81" t="s">
        <v>37</v>
      </c>
      <c r="C7" s="82"/>
      <c r="D7" s="82"/>
      <c r="E7" s="82"/>
      <c r="F7" s="82"/>
      <c r="G7" s="82"/>
      <c r="H7" s="82"/>
      <c r="I7" s="82"/>
      <c r="J7" s="83"/>
      <c r="K7" s="8"/>
      <c r="L7" s="8" t="s">
        <v>38</v>
      </c>
      <c r="M7" s="8" t="s">
        <v>39</v>
      </c>
      <c r="N7" s="8" t="s">
        <v>40</v>
      </c>
      <c r="O7" s="8" t="s">
        <v>41</v>
      </c>
      <c r="P7" s="8"/>
      <c r="Q7" s="8"/>
    </row>
    <row r="8" spans="2:17" ht="12.75">
      <c r="B8" s="8" t="s">
        <v>75</v>
      </c>
      <c r="C8" s="8"/>
      <c r="D8" s="8"/>
      <c r="E8" s="8"/>
      <c r="F8" s="8"/>
      <c r="G8" s="8"/>
      <c r="H8" s="8"/>
      <c r="I8" s="8"/>
      <c r="J8" s="8"/>
      <c r="K8" s="8"/>
      <c r="L8" s="8" t="s">
        <v>44</v>
      </c>
      <c r="M8" s="8"/>
      <c r="N8" s="8"/>
      <c r="O8" s="8"/>
      <c r="P8" s="38"/>
      <c r="Q8" s="8"/>
    </row>
    <row r="9" spans="2:17" ht="12.75">
      <c r="B9" s="8" t="s">
        <v>76</v>
      </c>
      <c r="C9" s="8"/>
      <c r="D9" s="8"/>
      <c r="E9" s="8"/>
      <c r="F9" s="8"/>
      <c r="G9" s="8"/>
      <c r="H9" s="8"/>
      <c r="I9" s="8"/>
      <c r="J9" s="8"/>
      <c r="K9" s="8"/>
      <c r="L9" s="8" t="s">
        <v>79</v>
      </c>
      <c r="M9" s="8"/>
      <c r="N9" s="8"/>
      <c r="O9" s="8"/>
      <c r="P9" s="38"/>
      <c r="Q9" s="8"/>
    </row>
    <row r="10" spans="2:17" ht="12.75">
      <c r="B10" s="8" t="s">
        <v>43</v>
      </c>
      <c r="C10" s="8"/>
      <c r="D10" s="8"/>
      <c r="E10" s="8"/>
      <c r="F10" s="8"/>
      <c r="G10" s="8"/>
      <c r="H10" s="8"/>
      <c r="I10" s="8"/>
      <c r="J10" s="8"/>
      <c r="K10" s="8"/>
      <c r="L10" s="8" t="s">
        <v>42</v>
      </c>
      <c r="M10" s="8"/>
      <c r="N10" s="8"/>
      <c r="O10" s="8"/>
      <c r="P10" s="38"/>
      <c r="Q10" s="8"/>
    </row>
    <row r="11" spans="2:17" ht="12.75">
      <c r="B11" s="8" t="s">
        <v>120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2:17" ht="12.75">
      <c r="B12" s="8"/>
      <c r="C12" s="8" t="s">
        <v>118</v>
      </c>
      <c r="D12" s="8"/>
      <c r="E12" s="8"/>
      <c r="F12" s="8"/>
      <c r="G12" s="8"/>
      <c r="H12" s="8"/>
      <c r="I12" s="8"/>
      <c r="J12" s="8"/>
      <c r="K12" s="8"/>
      <c r="L12" s="8" t="s">
        <v>45</v>
      </c>
      <c r="M12" s="8"/>
      <c r="N12" s="8"/>
      <c r="O12" s="8"/>
      <c r="P12" s="8"/>
      <c r="Q12" s="8"/>
    </row>
    <row r="13" spans="2:17" ht="12.75">
      <c r="B13" s="8" t="s">
        <v>46</v>
      </c>
      <c r="C13" s="8" t="s">
        <v>47</v>
      </c>
      <c r="D13" s="8" t="s">
        <v>48</v>
      </c>
      <c r="E13" s="8" t="s">
        <v>49</v>
      </c>
      <c r="F13" s="8" t="s">
        <v>50</v>
      </c>
      <c r="G13" s="8"/>
      <c r="H13" s="8"/>
      <c r="I13" s="8" t="s">
        <v>51</v>
      </c>
      <c r="J13" s="8"/>
      <c r="K13" s="8"/>
      <c r="L13" s="8" t="s">
        <v>52</v>
      </c>
      <c r="M13" s="8"/>
      <c r="N13" s="8"/>
      <c r="O13" s="8" t="s">
        <v>53</v>
      </c>
      <c r="P13" s="8"/>
      <c r="Q13" s="8"/>
    </row>
    <row r="14" spans="2:17" ht="12.75">
      <c r="B14" s="8"/>
      <c r="C14" s="8"/>
      <c r="D14" s="8" t="s">
        <v>54</v>
      </c>
      <c r="E14" s="8" t="s">
        <v>55</v>
      </c>
      <c r="F14" s="8" t="s">
        <v>56</v>
      </c>
      <c r="G14" s="8" t="s">
        <v>57</v>
      </c>
      <c r="H14" s="8" t="s">
        <v>54</v>
      </c>
      <c r="I14" s="8" t="s">
        <v>56</v>
      </c>
      <c r="J14" s="8" t="s">
        <v>57</v>
      </c>
      <c r="K14" s="8" t="s">
        <v>54</v>
      </c>
      <c r="L14" s="8" t="s">
        <v>56</v>
      </c>
      <c r="M14" s="8" t="s">
        <v>57</v>
      </c>
      <c r="N14" s="8" t="s">
        <v>54</v>
      </c>
      <c r="O14" s="8" t="s">
        <v>56</v>
      </c>
      <c r="P14" s="8" t="s">
        <v>57</v>
      </c>
      <c r="Q14" s="8" t="s">
        <v>54</v>
      </c>
    </row>
    <row r="15" spans="2:17" ht="12.75">
      <c r="B15" s="8">
        <v>1</v>
      </c>
      <c r="C15" s="8" t="s">
        <v>58</v>
      </c>
      <c r="D15" s="8"/>
      <c r="E15" s="38"/>
      <c r="F15" s="38"/>
      <c r="G15" s="38"/>
      <c r="H15" s="38"/>
      <c r="I15" s="38">
        <v>0</v>
      </c>
      <c r="J15" s="38">
        <v>0</v>
      </c>
      <c r="K15" s="38"/>
      <c r="L15" s="38">
        <v>0</v>
      </c>
      <c r="M15" s="38">
        <v>0</v>
      </c>
      <c r="N15" s="38"/>
      <c r="O15" s="38">
        <v>0</v>
      </c>
      <c r="P15" s="38">
        <v>0</v>
      </c>
      <c r="Q15" s="38"/>
    </row>
    <row r="16" spans="2:17" ht="12.75">
      <c r="B16" s="8"/>
      <c r="C16" s="8"/>
      <c r="D16" s="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2:17" ht="12.75">
      <c r="B17" s="8">
        <v>2</v>
      </c>
      <c r="C17" s="8" t="s">
        <v>30</v>
      </c>
      <c r="D17" s="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>
        <v>0</v>
      </c>
      <c r="P17" s="38">
        <v>0</v>
      </c>
      <c r="Q17" s="38">
        <v>0</v>
      </c>
    </row>
    <row r="18" spans="2:17" ht="12.75">
      <c r="B18" s="8"/>
      <c r="C18" s="8"/>
      <c r="D18" s="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2:17" ht="12.75">
      <c r="B19" s="8">
        <v>3</v>
      </c>
      <c r="C19" s="8" t="s">
        <v>105</v>
      </c>
      <c r="D19" s="8"/>
      <c r="E19" s="38"/>
      <c r="F19" s="38">
        <v>0</v>
      </c>
      <c r="G19" s="38">
        <v>0</v>
      </c>
      <c r="H19" s="38">
        <v>0</v>
      </c>
      <c r="I19" s="38"/>
      <c r="J19" s="38"/>
      <c r="K19" s="38"/>
      <c r="L19" s="38"/>
      <c r="M19" s="38"/>
      <c r="N19" s="38"/>
      <c r="O19" s="38"/>
      <c r="P19" s="38"/>
      <c r="Q19" s="38"/>
    </row>
    <row r="20" spans="2:17" ht="12.75">
      <c r="B20" s="8"/>
      <c r="C20" s="8"/>
      <c r="D20" s="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2:17" ht="12.75">
      <c r="B21" s="8">
        <v>4</v>
      </c>
      <c r="C21" s="8" t="s">
        <v>80</v>
      </c>
      <c r="D21" s="8"/>
      <c r="E21" s="38"/>
      <c r="F21" s="38"/>
      <c r="G21" s="38"/>
      <c r="H21" s="38"/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</row>
    <row r="22" spans="2:17" ht="12.75">
      <c r="B22" s="8"/>
      <c r="C22" s="8"/>
      <c r="D22" s="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2:17" ht="12.75">
      <c r="B23" s="8" t="s">
        <v>59</v>
      </c>
      <c r="C23" s="8"/>
      <c r="D23" s="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2:17" ht="12.75">
      <c r="B24" s="8" t="s">
        <v>60</v>
      </c>
      <c r="C24" s="8"/>
      <c r="D24" s="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</sheetData>
  <sheetProtection/>
  <mergeCells count="4">
    <mergeCell ref="B7:J7"/>
    <mergeCell ref="B2:Q2"/>
    <mergeCell ref="B3:Q3"/>
    <mergeCell ref="B1:Q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22"/>
  <sheetViews>
    <sheetView zoomScalePageLayoutView="0" workbookViewId="0" topLeftCell="A4">
      <selection activeCell="E1" sqref="E1"/>
    </sheetView>
  </sheetViews>
  <sheetFormatPr defaultColWidth="9.140625" defaultRowHeight="12.75"/>
  <cols>
    <col min="1" max="1" width="13.421875" style="0" customWidth="1"/>
    <col min="2" max="2" width="60.8515625" style="0" customWidth="1"/>
  </cols>
  <sheetData>
    <row r="1" ht="96" customHeight="1"/>
    <row r="2" spans="2:4" ht="12.75">
      <c r="B2" s="88" t="s">
        <v>73</v>
      </c>
      <c r="C2" s="88"/>
      <c r="D2" s="88"/>
    </row>
    <row r="3" spans="2:4" ht="12.75">
      <c r="B3" s="8" t="s">
        <v>121</v>
      </c>
      <c r="C3" s="8"/>
      <c r="D3" s="8"/>
    </row>
    <row r="4" spans="2:4" ht="12.75">
      <c r="B4" s="9" t="s">
        <v>82</v>
      </c>
      <c r="C4" s="10">
        <v>0.0453</v>
      </c>
      <c r="D4" s="9" t="s">
        <v>91</v>
      </c>
    </row>
    <row r="5" spans="2:4" ht="12.75">
      <c r="B5" s="9" t="s">
        <v>83</v>
      </c>
      <c r="C5" s="10">
        <v>0.0843</v>
      </c>
      <c r="D5" s="9" t="s">
        <v>92</v>
      </c>
    </row>
    <row r="6" spans="2:4" ht="12.75">
      <c r="B6" s="9" t="s">
        <v>84</v>
      </c>
      <c r="C6" s="10">
        <v>0.0121</v>
      </c>
      <c r="D6" s="9" t="s">
        <v>93</v>
      </c>
    </row>
    <row r="7" spans="2:4" ht="12.75">
      <c r="B7" s="9" t="s">
        <v>94</v>
      </c>
      <c r="C7" s="10">
        <v>0.0171</v>
      </c>
      <c r="D7" s="9" t="s">
        <v>95</v>
      </c>
    </row>
    <row r="8" spans="2:4" ht="12.75">
      <c r="B8" s="9" t="s">
        <v>89</v>
      </c>
      <c r="C8" s="10">
        <f>+C9+C10+C11</f>
        <v>0.0615</v>
      </c>
      <c r="D8" s="9" t="s">
        <v>96</v>
      </c>
    </row>
    <row r="9" spans="2:4" ht="12.75">
      <c r="B9" s="11" t="s">
        <v>85</v>
      </c>
      <c r="C9" s="10">
        <v>0.025</v>
      </c>
      <c r="D9" s="8"/>
    </row>
    <row r="10" spans="2:4" ht="12.75">
      <c r="B10" s="11" t="s">
        <v>86</v>
      </c>
      <c r="C10" s="10">
        <v>0.0065</v>
      </c>
      <c r="D10" s="8"/>
    </row>
    <row r="11" spans="2:4" ht="12.75">
      <c r="B11" s="11" t="s">
        <v>87</v>
      </c>
      <c r="C11" s="10">
        <v>0.03</v>
      </c>
      <c r="D11" s="8"/>
    </row>
    <row r="12" spans="2:4" ht="12.75">
      <c r="B12" s="12" t="s">
        <v>90</v>
      </c>
      <c r="C12" s="10">
        <v>0.045</v>
      </c>
      <c r="D12" s="9" t="s">
        <v>88</v>
      </c>
    </row>
    <row r="13" spans="2:4" ht="12.75">
      <c r="B13" s="89" t="s">
        <v>73</v>
      </c>
      <c r="C13" s="89"/>
      <c r="D13" s="10">
        <f>+((1+(C4+C7))*(1+C6)*(1+C5))/((1-(C8+C12)))-1</f>
        <v>0.3048674201141581</v>
      </c>
    </row>
    <row r="15" spans="2:5" ht="12.75">
      <c r="B15" s="87" t="s">
        <v>97</v>
      </c>
      <c r="C15" s="86"/>
      <c r="D15" s="86"/>
      <c r="E15" s="86"/>
    </row>
    <row r="17" ht="12.75">
      <c r="B17" t="s">
        <v>102</v>
      </c>
    </row>
    <row r="19" ht="12.75">
      <c r="B19" s="7" t="s">
        <v>98</v>
      </c>
    </row>
    <row r="20" ht="12.75">
      <c r="B20" s="7" t="s">
        <v>99</v>
      </c>
    </row>
    <row r="21" ht="12.75">
      <c r="B21" s="7" t="s">
        <v>100</v>
      </c>
    </row>
    <row r="22" ht="12.75">
      <c r="B22" s="7" t="s">
        <v>101</v>
      </c>
    </row>
  </sheetData>
  <sheetProtection/>
  <mergeCells count="3">
    <mergeCell ref="B15:E15"/>
    <mergeCell ref="B2:D2"/>
    <mergeCell ref="B13:C13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Laiane</cp:lastModifiedBy>
  <cp:lastPrinted>2019-04-02T18:49:28Z</cp:lastPrinted>
  <dcterms:created xsi:type="dcterms:W3CDTF">2006-09-22T13:55:22Z</dcterms:created>
  <dcterms:modified xsi:type="dcterms:W3CDTF">2019-11-12T11:30:17Z</dcterms:modified>
  <cp:category/>
  <cp:version/>
  <cp:contentType/>
  <cp:contentStatus/>
</cp:coreProperties>
</file>